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환경설정" sheetId="1" state="visible" r:id="rId1"/>
    <sheet name="01_원가기초_마스터" sheetId="2" state="visible" r:id="rId2"/>
    <sheet name="02_4단계_단가표" sheetId="3" state="visible" r:id="rId3"/>
    <sheet name="03_시즌_판매재고입력" sheetId="4" state="visible" r:id="rId4"/>
    <sheet name="04_발주수량예측" sheetId="5" state="visible" r:id="rId5"/>
    <sheet name="05_시즌별_누적이력" sheetId="6" state="visible" r:id="rId6"/>
    <sheet name="06_이력조회" sheetId="7" state="visible" r:id="rId7"/>
    <sheet name="07_대시보드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개"/>
    <numFmt numFmtId="166" formatCode="#,##0원"/>
  </numFmts>
  <fonts count="7">
    <font>
      <name val="Calibri"/>
      <family val="2"/>
      <color theme="1"/>
      <sz val="11"/>
      <scheme val="minor"/>
    </font>
    <font>
      <name val="Malgun Gothic"/>
      <b val="1"/>
      <color rgb="001E293B"/>
      <sz val="15"/>
    </font>
    <font>
      <name val="Malgun Gothic"/>
      <b val="1"/>
      <color rgb="00FFFFFF"/>
      <sz val="11"/>
    </font>
    <font>
      <name val="Malgun Gothic"/>
      <b val="1"/>
      <color rgb="000F172A"/>
      <sz val="10"/>
    </font>
    <font>
      <name val="Malgun Gothic"/>
      <color rgb="000F172A"/>
      <sz val="10"/>
    </font>
    <font>
      <name val="Malgun Gothic"/>
      <b val="1"/>
      <color rgb="0064748B"/>
      <sz val="10"/>
    </font>
    <font>
      <name val="Malgun Gothic"/>
      <b val="1"/>
      <color rgb="001E3A8A"/>
      <sz val="18"/>
    </font>
  </fonts>
  <fills count="7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EF3C7"/>
        <bgColor rgb="00FEF3C7"/>
      </patternFill>
    </fill>
    <fill>
      <patternFill patternType="solid">
        <fgColor rgb="00F1F5F9"/>
        <bgColor rgb="00F1F5F9"/>
      </patternFill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1E3A8A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2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3" fontId="0" fillId="0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/>
    </xf>
    <xf numFmtId="0" fontId="0" fillId="4" borderId="2" pivotButton="0" quotePrefix="0" xfId="0"/>
    <xf numFmtId="3" fontId="3" fillId="4" borderId="2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6" fillId="6" borderId="0" applyAlignment="1" pivotButton="0" quotePrefix="0" xfId="0">
      <alignment horizontal="center" vertical="center"/>
    </xf>
    <xf numFmtId="166" fontId="6" fillId="6" borderId="0" applyAlignment="1" pivotButton="0" quotePrefix="0" xfId="0">
      <alignment horizontal="center" vertical="center"/>
    </xf>
    <xf numFmtId="164" fontId="6" fillId="6" borderId="0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품목별 현재고 vs 추천 발주 수량 비교 (pcs)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'07_대시보드'!C8</f>
            </strRef>
          </tx>
          <spPr>
            <a:ln>
              <a:prstDash val="solid"/>
            </a:ln>
          </spPr>
          <cat>
            <numRef>
              <f>'07_대시보드'!$B$9:$B$16</f>
            </numRef>
          </cat>
          <val>
            <numRef>
              <f>'07_대시보드'!$C$9:$C$16</f>
            </numRef>
          </val>
        </ser>
        <ser>
          <idx val="1"/>
          <order val="1"/>
          <tx>
            <strRef>
              <f>'07_대시보드'!D8</f>
            </strRef>
          </tx>
          <spPr>
            <a:ln>
              <a:prstDash val="solid"/>
            </a:ln>
          </spPr>
          <cat>
            <numRef>
              <f>'07_대시보드'!$B$9:$B$16</f>
            </numRef>
          </cat>
          <val>
            <numRef>
              <f>'07_대시보드'!$D$9:$D$16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품목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수량 (pcs)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카테고리별 발주 소요 예산 비중</a:t>
            </a:r>
          </a:p>
        </rich>
      </tx>
    </title>
    <plotArea>
      <pieChart>
        <varyColors val="1"/>
        <ser>
          <idx val="0"/>
          <order val="0"/>
          <tx>
            <strRef>
              <f>'07_대시보드'!C18</f>
            </strRef>
          </tx>
          <spPr>
            <a:ln>
              <a:prstDash val="solid"/>
            </a:ln>
          </spPr>
          <cat>
            <numRef>
              <f>'07_대시보드'!$B$19:$B$22</f>
            </numRef>
          </cat>
          <val>
            <numRef>
              <f>'07_대시보드'!$C$19:$C$22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7</row>
      <rowOff>0</rowOff>
    </from>
    <ext cx="576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21</row>
      <rowOff>0</rowOff>
    </from>
    <ext cx="504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5" customWidth="1" min="3" max="3"/>
  </cols>
  <sheetData>
    <row r="1" ht="35" customHeight="1">
      <c r="A1" s="1" t="inlineStr">
        <is>
          <t>⚙️ 시스템 환경설정 및 단가/발주 정책 마스터</t>
        </is>
      </c>
    </row>
    <row r="3" ht="26" customHeight="1">
      <c r="A3" s="2" t="inlineStr">
        <is>
          <t>설정 항목 (Parameter)</t>
        </is>
      </c>
      <c r="B3" s="2" t="inlineStr">
        <is>
          <t>설정값 (Value)</t>
        </is>
      </c>
      <c r="C3" s="2" t="inlineStr">
        <is>
          <t>단위 및 설명 (Description)</t>
        </is>
      </c>
    </row>
    <row r="4" ht="22" customHeight="1">
      <c r="A4" s="3" t="inlineStr">
        <is>
          <t>현재 활성 시즌</t>
        </is>
      </c>
      <c r="B4" s="4" t="inlineStr">
        <is>
          <t>2025 SS</t>
        </is>
      </c>
      <c r="C4" s="5" t="inlineStr">
        <is>
          <t>텍스트 (모든 시트의 기준 시즌으로 연동됨)</t>
        </is>
      </c>
    </row>
    <row r="5" ht="22" customHeight="1">
      <c r="A5" s="3" t="inlineStr">
        <is>
          <t>도매가 배율 (Wholesale)</t>
        </is>
      </c>
      <c r="B5" s="6" t="n">
        <v>1.8</v>
      </c>
      <c r="C5" s="5" t="inlineStr">
        <is>
          <t>제조원가 대비 배율 (기본 1.80배)</t>
        </is>
      </c>
    </row>
    <row r="6" ht="22" customHeight="1">
      <c r="A6" s="3" t="inlineStr">
        <is>
          <t>유통가 배율 (Vendor)</t>
        </is>
      </c>
      <c r="B6" s="6" t="n">
        <v>2.3</v>
      </c>
      <c r="C6" s="5" t="inlineStr">
        <is>
          <t>제조원가 대비 벤더/유통 공급 배율 (기본 2.30배)</t>
        </is>
      </c>
    </row>
    <row r="7" ht="22" customHeight="1">
      <c r="A7" s="3" t="inlineStr">
        <is>
          <t>소매가 배율 (Retail MSRP)</t>
        </is>
      </c>
      <c r="B7" s="6" t="n">
        <v>3.2</v>
      </c>
      <c r="C7" s="5" t="inlineStr">
        <is>
          <t>제조원가 대비 권장소비자가격 배율 (기본 3.20배)</t>
        </is>
      </c>
    </row>
    <row r="8" ht="22" customHeight="1">
      <c r="A8" s="3" t="inlineStr">
        <is>
          <t>시즌 트렌드 신장율</t>
        </is>
      </c>
      <c r="B8" s="7" t="n">
        <v>0.05</v>
      </c>
      <c r="C8" s="5" t="inlineStr">
        <is>
          <t>전년 대비 기본 판매 성장 목표율 (5% = 0.05)</t>
        </is>
      </c>
    </row>
    <row r="9" ht="22" customHeight="1">
      <c r="A9" s="3" t="inlineStr">
        <is>
          <t>기본 안전재고율 (Buffer)</t>
        </is>
      </c>
      <c r="B9" s="7" t="n">
        <v>0.15</v>
      </c>
      <c r="C9" s="5" t="inlineStr">
        <is>
          <t>품절 방지용 여유 버퍼율 (15% = 0.15)</t>
        </is>
      </c>
    </row>
    <row r="10" ht="22" customHeight="1">
      <c r="A10" s="3" t="inlineStr">
        <is>
          <t>최소 발주 단위 (MOQ)</t>
        </is>
      </c>
      <c r="B10" s="8" t="n">
        <v>10</v>
      </c>
      <c r="C10" s="5" t="inlineStr">
        <is>
          <t>공장 최소 생산 올림 단위 (개)</t>
        </is>
      </c>
    </row>
    <row r="11" ht="22" customHeight="1">
      <c r="A11" s="3" t="inlineStr">
        <is>
          <t>동시 접속 사용자 수</t>
        </is>
      </c>
      <c r="B11" s="8" t="n">
        <v>10</v>
      </c>
      <c r="C11" s="5" t="inlineStr">
        <is>
          <t>기준 동시 협업 작업자 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5" customHeight="1">
      <c r="A1" s="1" t="inlineStr">
        <is>
          <t>📋 [마스터] 품목별 원자재가/임가공가 기초 데이터 (MRP 연동)</t>
        </is>
      </c>
    </row>
    <row r="3" ht="26" customHeight="1">
      <c r="A3" s="9" t="inlineStr">
        <is>
          <t>품목코드</t>
        </is>
      </c>
      <c r="B3" s="9" t="inlineStr">
        <is>
          <t>품목명</t>
        </is>
      </c>
      <c r="C3" s="9" t="inlineStr">
        <is>
          <t>카테고리</t>
        </is>
      </c>
      <c r="D3" s="9" t="inlineStr">
        <is>
          <t>규격/색상</t>
        </is>
      </c>
      <c r="E3" s="9" t="inlineStr">
        <is>
          <t>원자재가(원)</t>
        </is>
      </c>
      <c r="F3" s="9" t="inlineStr">
        <is>
          <t>임가공가(원)</t>
        </is>
      </c>
      <c r="G3" s="9" t="inlineStr">
        <is>
          <t>기타부자재가(원)</t>
        </is>
      </c>
      <c r="H3" s="9" t="inlineStr">
        <is>
          <t>제조원가(원)</t>
        </is>
      </c>
    </row>
    <row r="4" ht="22" customHeight="1">
      <c r="A4" s="10" t="inlineStr">
        <is>
          <t>JK-25SS-001</t>
        </is>
      </c>
      <c r="B4" s="5" t="inlineStr">
        <is>
          <t>시그니처 테일러드 자켓</t>
        </is>
      </c>
      <c r="C4" s="10" t="inlineStr">
        <is>
          <t>아우터</t>
        </is>
      </c>
      <c r="D4" s="10" t="inlineStr">
        <is>
          <t>Navy / Free</t>
        </is>
      </c>
      <c r="E4" s="11" t="n">
        <v>28500</v>
      </c>
      <c r="F4" s="11" t="n">
        <v>18000</v>
      </c>
      <c r="G4" s="11" t="n">
        <v>2500</v>
      </c>
      <c r="H4" s="12">
        <f>SUM(E4:G4)</f>
        <v/>
      </c>
    </row>
    <row r="5" ht="22" customHeight="1">
      <c r="A5" s="10" t="inlineStr">
        <is>
          <t>TC-25SS-002</t>
        </is>
      </c>
      <c r="B5" s="5" t="inlineStr">
        <is>
          <t>클래식 싱글 트렌치코트</t>
        </is>
      </c>
      <c r="C5" s="10" t="inlineStr">
        <is>
          <t>아우터</t>
        </is>
      </c>
      <c r="D5" s="10" t="inlineStr">
        <is>
          <t>Beige / M</t>
        </is>
      </c>
      <c r="E5" s="11" t="n">
        <v>32000</v>
      </c>
      <c r="F5" s="11" t="n">
        <v>21000</v>
      </c>
      <c r="G5" s="11" t="n">
        <v>3000</v>
      </c>
      <c r="H5" s="12">
        <f>SUM(E5:G5)</f>
        <v/>
      </c>
    </row>
    <row r="6" ht="22" customHeight="1">
      <c r="A6" s="10" t="inlineStr">
        <is>
          <t>SH-25SS-003</t>
        </is>
      </c>
      <c r="B6" s="5" t="inlineStr">
        <is>
          <t>프렌치 린넨 오버핏 셔츠</t>
        </is>
      </c>
      <c r="C6" s="10" t="inlineStr">
        <is>
          <t>상의</t>
        </is>
      </c>
      <c r="D6" s="10" t="inlineStr">
        <is>
          <t>White / L</t>
        </is>
      </c>
      <c r="E6" s="11" t="n">
        <v>12500</v>
      </c>
      <c r="F6" s="11" t="n">
        <v>8500</v>
      </c>
      <c r="G6" s="11" t="n">
        <v>1200</v>
      </c>
      <c r="H6" s="12">
        <f>SUM(E6:G6)</f>
        <v/>
      </c>
    </row>
    <row r="7" ht="22" customHeight="1">
      <c r="A7" s="10" t="inlineStr">
        <is>
          <t>TS-25SS-004</t>
        </is>
      </c>
      <c r="B7" s="5" t="inlineStr">
        <is>
          <t>프리미엄 수피마 반팔 티</t>
        </is>
      </c>
      <c r="C7" s="10" t="inlineStr">
        <is>
          <t>상의</t>
        </is>
      </c>
      <c r="D7" s="10" t="inlineStr">
        <is>
          <t>Black / XL</t>
        </is>
      </c>
      <c r="E7" s="11" t="n">
        <v>5800</v>
      </c>
      <c r="F7" s="11" t="n">
        <v>4200</v>
      </c>
      <c r="G7" s="11" t="n">
        <v>800</v>
      </c>
      <c r="H7" s="12">
        <f>SUM(E7:G7)</f>
        <v/>
      </c>
    </row>
    <row r="8" ht="22" customHeight="1">
      <c r="A8" s="10" t="inlineStr">
        <is>
          <t>NT-25SS-005</t>
        </is>
      </c>
      <c r="B8" s="5" t="inlineStr">
        <is>
          <t>브이넥 니트 베스트</t>
        </is>
      </c>
      <c r="C8" s="10" t="inlineStr">
        <is>
          <t>상의</t>
        </is>
      </c>
      <c r="D8" s="10" t="inlineStr">
        <is>
          <t>Ivory / Free</t>
        </is>
      </c>
      <c r="E8" s="11" t="n">
        <v>9200</v>
      </c>
      <c r="F8" s="11" t="n">
        <v>6800</v>
      </c>
      <c r="G8" s="11" t="n">
        <v>1000</v>
      </c>
      <c r="H8" s="12">
        <f>SUM(E8:G8)</f>
        <v/>
      </c>
    </row>
    <row r="9" ht="22" customHeight="1">
      <c r="A9" s="10" t="inlineStr">
        <is>
          <t>SL-25SS-006</t>
        </is>
      </c>
      <c r="B9" s="5" t="inlineStr">
        <is>
          <t>테이퍼드 밴딩 슬랙스</t>
        </is>
      </c>
      <c r="C9" s="10" t="inlineStr">
        <is>
          <t>하의</t>
        </is>
      </c>
      <c r="D9" s="10" t="inlineStr">
        <is>
          <t>Charcoal / 32</t>
        </is>
      </c>
      <c r="E9" s="11" t="n">
        <v>14500</v>
      </c>
      <c r="F9" s="11" t="n">
        <v>9500</v>
      </c>
      <c r="G9" s="11" t="n">
        <v>1500</v>
      </c>
      <c r="H9" s="12">
        <f>SUM(E9:G9)</f>
        <v/>
      </c>
    </row>
    <row r="10" ht="22" customHeight="1">
      <c r="A10" s="10" t="inlineStr">
        <is>
          <t>DP-25SS-007</t>
        </is>
      </c>
      <c r="B10" s="5" t="inlineStr">
        <is>
          <t>와이드 스트레이트 데님</t>
        </is>
      </c>
      <c r="C10" s="10" t="inlineStr">
        <is>
          <t>하의</t>
        </is>
      </c>
      <c r="D10" s="10" t="inlineStr">
        <is>
          <t>Blue / 30</t>
        </is>
      </c>
      <c r="E10" s="11" t="n">
        <v>16800</v>
      </c>
      <c r="F10" s="11" t="n">
        <v>11000</v>
      </c>
      <c r="G10" s="11" t="n">
        <v>1800</v>
      </c>
      <c r="H10" s="12">
        <f>SUM(E10:G10)</f>
        <v/>
      </c>
    </row>
    <row r="11" ht="22" customHeight="1">
      <c r="A11" s="10" t="inlineStr">
        <is>
          <t>BG-25SS-008</t>
        </is>
      </c>
      <c r="B11" s="5" t="inlineStr">
        <is>
          <t>헤비 캔버스 에코백</t>
        </is>
      </c>
      <c r="C11" s="10" t="inlineStr">
        <is>
          <t>잡화</t>
        </is>
      </c>
      <c r="D11" s="10" t="inlineStr">
        <is>
          <t>Natural / One</t>
        </is>
      </c>
      <c r="E11" s="11" t="n">
        <v>4500</v>
      </c>
      <c r="F11" s="11" t="n">
        <v>3500</v>
      </c>
      <c r="G11" s="11" t="n">
        <v>600</v>
      </c>
      <c r="H11" s="12">
        <f>SUM(E11:G11)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5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5" customHeight="1">
      <c r="A1" s="1" t="inlineStr">
        <is>
          <t>🏷️ [자동 산출] 4단계 단가표 (제조원가 ➔ 도매 ➔ 유통 ➔ 소매)</t>
        </is>
      </c>
    </row>
    <row r="3" ht="26" customHeight="1">
      <c r="A3" s="9" t="inlineStr">
        <is>
          <t>시즌</t>
        </is>
      </c>
      <c r="B3" s="9" t="inlineStr">
        <is>
          <t>품목코드</t>
        </is>
      </c>
      <c r="C3" s="9" t="inlineStr">
        <is>
          <t>품목명</t>
        </is>
      </c>
      <c r="D3" s="9" t="inlineStr">
        <is>
          <t>카테고리</t>
        </is>
      </c>
      <c r="E3" s="9" t="inlineStr">
        <is>
          <t>1단계: 제조원가</t>
        </is>
      </c>
      <c r="F3" s="9" t="inlineStr">
        <is>
          <t>2단계: 도매가</t>
        </is>
      </c>
      <c r="G3" s="9" t="inlineStr">
        <is>
          <t>도매 마진율</t>
        </is>
      </c>
      <c r="H3" s="9" t="inlineStr">
        <is>
          <t>3단계: 유통가</t>
        </is>
      </c>
      <c r="I3" s="9" t="inlineStr">
        <is>
          <t>유통 마진율</t>
        </is>
      </c>
      <c r="J3" s="9" t="inlineStr">
        <is>
          <t>4단계: 소매가(MSRP)</t>
        </is>
      </c>
      <c r="K3" s="9" t="inlineStr">
        <is>
          <t>소매 마진율</t>
        </is>
      </c>
    </row>
    <row r="4" ht="22" customHeight="1">
      <c r="A4" s="10">
        <f>'00_환경설정'!$B$4</f>
        <v/>
      </c>
      <c r="B4" s="10">
        <f>'01_원가기초_마스터'!A4</f>
        <v/>
      </c>
      <c r="C4" s="5">
        <f>VLOOKUP(B4, '01_원가기초_마스터'!A:D, 2, FALSE)</f>
        <v/>
      </c>
      <c r="D4" s="10">
        <f>VLOOKUP(B4, '01_원가기초_마스터'!A:D, 3, FALSE)</f>
        <v/>
      </c>
      <c r="E4" s="13">
        <f>VLOOKUP(B4, '01_원가기초_마스터'!A:H, 8, FALSE)</f>
        <v/>
      </c>
      <c r="F4" s="13">
        <f>ROUND(E4 * '00_환경설정'!$B$5, -2)</f>
        <v/>
      </c>
      <c r="G4" s="14">
        <f>(F4 - E4) / F4</f>
        <v/>
      </c>
      <c r="H4" s="13">
        <f>ROUND(E4 * '00_환경설정'!$B$6, -2)</f>
        <v/>
      </c>
      <c r="I4" s="14">
        <f>(H4 - E4) / H4</f>
        <v/>
      </c>
      <c r="J4" s="13">
        <f>ROUNDUP(E4 * '00_환경설정'!$B$7, -3)</f>
        <v/>
      </c>
      <c r="K4" s="14">
        <f>(J4 - E4) / J4</f>
        <v/>
      </c>
    </row>
    <row r="5" ht="22" customHeight="1">
      <c r="A5" s="10">
        <f>'00_환경설정'!$B$4</f>
        <v/>
      </c>
      <c r="B5" s="10">
        <f>'01_원가기초_마스터'!A5</f>
        <v/>
      </c>
      <c r="C5" s="5">
        <f>VLOOKUP(B5, '01_원가기초_마스터'!A:D, 2, FALSE)</f>
        <v/>
      </c>
      <c r="D5" s="10">
        <f>VLOOKUP(B5, '01_원가기초_마스터'!A:D, 3, FALSE)</f>
        <v/>
      </c>
      <c r="E5" s="13">
        <f>VLOOKUP(B5, '01_원가기초_마스터'!A:H, 8, FALSE)</f>
        <v/>
      </c>
      <c r="F5" s="13">
        <f>ROUND(E5 * '00_환경설정'!$B$5, -2)</f>
        <v/>
      </c>
      <c r="G5" s="14">
        <f>(F5 - E5) / F5</f>
        <v/>
      </c>
      <c r="H5" s="13">
        <f>ROUND(E5 * '00_환경설정'!$B$6, -2)</f>
        <v/>
      </c>
      <c r="I5" s="14">
        <f>(H5 - E5) / H5</f>
        <v/>
      </c>
      <c r="J5" s="13">
        <f>ROUNDUP(E5 * '00_환경설정'!$B$7, -3)</f>
        <v/>
      </c>
      <c r="K5" s="14">
        <f>(J5 - E5) / J5</f>
        <v/>
      </c>
    </row>
    <row r="6" ht="22" customHeight="1">
      <c r="A6" s="10">
        <f>'00_환경설정'!$B$4</f>
        <v/>
      </c>
      <c r="B6" s="10">
        <f>'01_원가기초_마스터'!A6</f>
        <v/>
      </c>
      <c r="C6" s="5">
        <f>VLOOKUP(B6, '01_원가기초_마스터'!A:D, 2, FALSE)</f>
        <v/>
      </c>
      <c r="D6" s="10">
        <f>VLOOKUP(B6, '01_원가기초_마스터'!A:D, 3, FALSE)</f>
        <v/>
      </c>
      <c r="E6" s="13">
        <f>VLOOKUP(B6, '01_원가기초_마스터'!A:H, 8, FALSE)</f>
        <v/>
      </c>
      <c r="F6" s="13">
        <f>ROUND(E6 * '00_환경설정'!$B$5, -2)</f>
        <v/>
      </c>
      <c r="G6" s="14">
        <f>(F6 - E6) / F6</f>
        <v/>
      </c>
      <c r="H6" s="13">
        <f>ROUND(E6 * '00_환경설정'!$B$6, -2)</f>
        <v/>
      </c>
      <c r="I6" s="14">
        <f>(H6 - E6) / H6</f>
        <v/>
      </c>
      <c r="J6" s="13">
        <f>ROUNDUP(E6 * '00_환경설정'!$B$7, -3)</f>
        <v/>
      </c>
      <c r="K6" s="14">
        <f>(J6 - E6) / J6</f>
        <v/>
      </c>
    </row>
    <row r="7" ht="22" customHeight="1">
      <c r="A7" s="10">
        <f>'00_환경설정'!$B$4</f>
        <v/>
      </c>
      <c r="B7" s="10">
        <f>'01_원가기초_마스터'!A7</f>
        <v/>
      </c>
      <c r="C7" s="5">
        <f>VLOOKUP(B7, '01_원가기초_마스터'!A:D, 2, FALSE)</f>
        <v/>
      </c>
      <c r="D7" s="10">
        <f>VLOOKUP(B7, '01_원가기초_마스터'!A:D, 3, FALSE)</f>
        <v/>
      </c>
      <c r="E7" s="13">
        <f>VLOOKUP(B7, '01_원가기초_마스터'!A:H, 8, FALSE)</f>
        <v/>
      </c>
      <c r="F7" s="13">
        <f>ROUND(E7 * '00_환경설정'!$B$5, -2)</f>
        <v/>
      </c>
      <c r="G7" s="14">
        <f>(F7 - E7) / F7</f>
        <v/>
      </c>
      <c r="H7" s="13">
        <f>ROUND(E7 * '00_환경설정'!$B$6, -2)</f>
        <v/>
      </c>
      <c r="I7" s="14">
        <f>(H7 - E7) / H7</f>
        <v/>
      </c>
      <c r="J7" s="13">
        <f>ROUNDUP(E7 * '00_환경설정'!$B$7, -3)</f>
        <v/>
      </c>
      <c r="K7" s="14">
        <f>(J7 - E7) / J7</f>
        <v/>
      </c>
    </row>
    <row r="8" ht="22" customHeight="1">
      <c r="A8" s="10">
        <f>'00_환경설정'!$B$4</f>
        <v/>
      </c>
      <c r="B8" s="10">
        <f>'01_원가기초_마스터'!A8</f>
        <v/>
      </c>
      <c r="C8" s="5">
        <f>VLOOKUP(B8, '01_원가기초_마스터'!A:D, 2, FALSE)</f>
        <v/>
      </c>
      <c r="D8" s="10">
        <f>VLOOKUP(B8, '01_원가기초_마스터'!A:D, 3, FALSE)</f>
        <v/>
      </c>
      <c r="E8" s="13">
        <f>VLOOKUP(B8, '01_원가기초_마스터'!A:H, 8, FALSE)</f>
        <v/>
      </c>
      <c r="F8" s="13">
        <f>ROUND(E8 * '00_환경설정'!$B$5, -2)</f>
        <v/>
      </c>
      <c r="G8" s="14">
        <f>(F8 - E8) / F8</f>
        <v/>
      </c>
      <c r="H8" s="13">
        <f>ROUND(E8 * '00_환경설정'!$B$6, -2)</f>
        <v/>
      </c>
      <c r="I8" s="14">
        <f>(H8 - E8) / H8</f>
        <v/>
      </c>
      <c r="J8" s="13">
        <f>ROUNDUP(E8 * '00_환경설정'!$B$7, -3)</f>
        <v/>
      </c>
      <c r="K8" s="14">
        <f>(J8 - E8) / J8</f>
        <v/>
      </c>
    </row>
    <row r="9" ht="22" customHeight="1">
      <c r="A9" s="10">
        <f>'00_환경설정'!$B$4</f>
        <v/>
      </c>
      <c r="B9" s="10">
        <f>'01_원가기초_마스터'!A9</f>
        <v/>
      </c>
      <c r="C9" s="5">
        <f>VLOOKUP(B9, '01_원가기초_마스터'!A:D, 2, FALSE)</f>
        <v/>
      </c>
      <c r="D9" s="10">
        <f>VLOOKUP(B9, '01_원가기초_마스터'!A:D, 3, FALSE)</f>
        <v/>
      </c>
      <c r="E9" s="13">
        <f>VLOOKUP(B9, '01_원가기초_마스터'!A:H, 8, FALSE)</f>
        <v/>
      </c>
      <c r="F9" s="13">
        <f>ROUND(E9 * '00_환경설정'!$B$5, -2)</f>
        <v/>
      </c>
      <c r="G9" s="14">
        <f>(F9 - E9) / F9</f>
        <v/>
      </c>
      <c r="H9" s="13">
        <f>ROUND(E9 * '00_환경설정'!$B$6, -2)</f>
        <v/>
      </c>
      <c r="I9" s="14">
        <f>(H9 - E9) / H9</f>
        <v/>
      </c>
      <c r="J9" s="13">
        <f>ROUNDUP(E9 * '00_환경설정'!$B$7, -3)</f>
        <v/>
      </c>
      <c r="K9" s="14">
        <f>(J9 - E9) / J9</f>
        <v/>
      </c>
    </row>
    <row r="10" ht="22" customHeight="1">
      <c r="A10" s="10">
        <f>'00_환경설정'!$B$4</f>
        <v/>
      </c>
      <c r="B10" s="10">
        <f>'01_원가기초_마스터'!A10</f>
        <v/>
      </c>
      <c r="C10" s="5">
        <f>VLOOKUP(B10, '01_원가기초_마스터'!A:D, 2, FALSE)</f>
        <v/>
      </c>
      <c r="D10" s="10">
        <f>VLOOKUP(B10, '01_원가기초_마스터'!A:D, 3, FALSE)</f>
        <v/>
      </c>
      <c r="E10" s="13">
        <f>VLOOKUP(B10, '01_원가기초_마스터'!A:H, 8, FALSE)</f>
        <v/>
      </c>
      <c r="F10" s="13">
        <f>ROUND(E10 * '00_환경설정'!$B$5, -2)</f>
        <v/>
      </c>
      <c r="G10" s="14">
        <f>(F10 - E10) / F10</f>
        <v/>
      </c>
      <c r="H10" s="13">
        <f>ROUND(E10 * '00_환경설정'!$B$6, -2)</f>
        <v/>
      </c>
      <c r="I10" s="14">
        <f>(H10 - E10) / H10</f>
        <v/>
      </c>
      <c r="J10" s="13">
        <f>ROUNDUP(E10 * '00_환경설정'!$B$7, -3)</f>
        <v/>
      </c>
      <c r="K10" s="14">
        <f>(J10 - E10) / J10</f>
        <v/>
      </c>
    </row>
    <row r="11" ht="22" customHeight="1">
      <c r="A11" s="10">
        <f>'00_환경설정'!$B$4</f>
        <v/>
      </c>
      <c r="B11" s="10">
        <f>'01_원가기초_마스터'!A11</f>
        <v/>
      </c>
      <c r="C11" s="5">
        <f>VLOOKUP(B11, '01_원가기초_마스터'!A:D, 2, FALSE)</f>
        <v/>
      </c>
      <c r="D11" s="10">
        <f>VLOOKUP(B11, '01_원가기초_마스터'!A:D, 3, FALSE)</f>
        <v/>
      </c>
      <c r="E11" s="13">
        <f>VLOOKUP(B11, '01_원가기초_마스터'!A:H, 8, FALSE)</f>
        <v/>
      </c>
      <c r="F11" s="13">
        <f>ROUND(E11 * '00_환경설정'!$B$5, -2)</f>
        <v/>
      </c>
      <c r="G11" s="14">
        <f>(F11 - E11) / F11</f>
        <v/>
      </c>
      <c r="H11" s="13">
        <f>ROUND(E11 * '00_환경설정'!$B$6, -2)</f>
        <v/>
      </c>
      <c r="I11" s="14">
        <f>(H11 - E11) / H11</f>
        <v/>
      </c>
      <c r="J11" s="13">
        <f>ROUNDUP(E11 * '00_환경설정'!$B$7, -3)</f>
        <v/>
      </c>
      <c r="K11" s="14">
        <f>(J11 - E11) / J11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20" customWidth="1" min="4" max="4"/>
    <col width="18" customWidth="1" min="5" max="5"/>
    <col width="20" customWidth="1" min="6" max="6"/>
    <col width="30" customWidth="1" min="7" max="7"/>
  </cols>
  <sheetData>
    <row r="1" ht="35" customHeight="1">
      <c r="A1" s="1" t="inlineStr">
        <is>
          <t>✍️ [10인 동시 입력] 시즌 판매 실적 및 재고 조사 폼 (노란색 셀만 입력)</t>
        </is>
      </c>
    </row>
    <row r="3" ht="26" customHeight="1">
      <c r="A3" s="9" t="inlineStr">
        <is>
          <t>품목코드 (고정)</t>
        </is>
      </c>
      <c r="B3" s="9" t="inlineStr">
        <is>
          <t>품목명 (자동)</t>
        </is>
      </c>
      <c r="C3" s="9" t="inlineStr">
        <is>
          <t>카테고리 (자동)</t>
        </is>
      </c>
      <c r="D3" s="15" t="inlineStr">
        <is>
          <t>직전시즌 판매량 (입력)</t>
        </is>
      </c>
      <c r="E3" s="15" t="inlineStr">
        <is>
          <t>현재고 수량 (입력)</t>
        </is>
      </c>
      <c r="F3" s="15" t="inlineStr">
        <is>
          <t>거래처 선발주량 (입력)</t>
        </is>
      </c>
      <c r="G3" s="15" t="inlineStr">
        <is>
          <t>담당자 비고 (입력)</t>
        </is>
      </c>
    </row>
    <row r="4" ht="22" customHeight="1">
      <c r="A4" s="16">
        <f>'01_원가기초_마스터'!A4</f>
        <v/>
      </c>
      <c r="B4" s="17">
        <f>'01_원가기초_마스터'!B4</f>
        <v/>
      </c>
      <c r="C4" s="16">
        <f>'01_원가기초_마스터'!C4</f>
        <v/>
      </c>
      <c r="D4" s="18" t="n">
        <v>350</v>
      </c>
      <c r="E4" s="18" t="n">
        <v>45</v>
      </c>
      <c r="F4" s="18" t="n">
        <v>120</v>
      </c>
      <c r="G4" s="19" t="inlineStr">
        <is>
          <t>메인 거래처 백화점 선발주</t>
        </is>
      </c>
    </row>
    <row r="5" ht="22" customHeight="1">
      <c r="A5" s="16">
        <f>'01_원가기초_마스터'!A5</f>
        <v/>
      </c>
      <c r="B5" s="17">
        <f>'01_원가기초_마스터'!B5</f>
        <v/>
      </c>
      <c r="C5" s="16">
        <f>'01_원가기초_마스터'!C5</f>
        <v/>
      </c>
      <c r="D5" s="18" t="n">
        <v>280</v>
      </c>
      <c r="E5" s="18" t="n">
        <v>20</v>
      </c>
      <c r="F5" s="18" t="n">
        <v>80</v>
      </c>
      <c r="G5" s="19" t="inlineStr">
        <is>
          <t>봄 시즌 조기 납품 요청</t>
        </is>
      </c>
    </row>
    <row r="6" ht="22" customHeight="1">
      <c r="A6" s="16">
        <f>'01_원가기초_마스터'!A6</f>
        <v/>
      </c>
      <c r="B6" s="17">
        <f>'01_원가기초_마스터'!B6</f>
        <v/>
      </c>
      <c r="C6" s="16">
        <f>'01_원가기초_마스터'!C6</f>
        <v/>
      </c>
      <c r="D6" s="18" t="n">
        <v>520</v>
      </c>
      <c r="E6" s="18" t="n">
        <v>65</v>
      </c>
      <c r="F6" s="18" t="n">
        <v>150</v>
      </c>
      <c r="G6" s="19" t="inlineStr">
        <is>
          <t>원단 공급 원활</t>
        </is>
      </c>
    </row>
    <row r="7" ht="22" customHeight="1">
      <c r="A7" s="16">
        <f>'01_원가기초_마스터'!A7</f>
        <v/>
      </c>
      <c r="B7" s="17">
        <f>'01_원가기초_마스터'!B7</f>
        <v/>
      </c>
      <c r="C7" s="16">
        <f>'01_원가기초_마스터'!C7</f>
        <v/>
      </c>
      <c r="D7" s="18" t="n">
        <v>1200</v>
      </c>
      <c r="E7" s="18" t="n">
        <v>150</v>
      </c>
      <c r="F7" s="18" t="n">
        <v>400</v>
      </c>
      <c r="G7" s="19" t="inlineStr">
        <is>
          <t>기본 베이직 라인 스테디셀러</t>
        </is>
      </c>
    </row>
    <row r="8" ht="22" customHeight="1">
      <c r="A8" s="16">
        <f>'01_원가기초_마스터'!A8</f>
        <v/>
      </c>
      <c r="B8" s="17">
        <f>'01_원가기초_마스터'!B8</f>
        <v/>
      </c>
      <c r="C8" s="16">
        <f>'01_원가기초_마스터'!C8</f>
        <v/>
      </c>
      <c r="D8" s="18" t="n">
        <v>430</v>
      </c>
      <c r="E8" s="18" t="n">
        <v>80</v>
      </c>
      <c r="F8" s="18" t="n">
        <v>50</v>
      </c>
      <c r="G8" s="19" t="inlineStr">
        <is>
          <t>컬러 배색 신규 추가</t>
        </is>
      </c>
    </row>
    <row r="9" ht="22" customHeight="1">
      <c r="A9" s="16">
        <f>'01_원가기초_마스터'!A9</f>
        <v/>
      </c>
      <c r="B9" s="17">
        <f>'01_원가기초_마스터'!B9</f>
        <v/>
      </c>
      <c r="C9" s="16">
        <f>'01_원가기초_마스터'!C9</f>
        <v/>
      </c>
      <c r="D9" s="18" t="n">
        <v>680</v>
      </c>
      <c r="E9" s="18" t="n">
        <v>95</v>
      </c>
      <c r="F9" s="18" t="n">
        <v>200</v>
      </c>
      <c r="G9" s="19" t="inlineStr">
        <is>
          <t>블랙/차콜 컬러 추가 수요 예상</t>
        </is>
      </c>
    </row>
    <row r="10" ht="22" customHeight="1">
      <c r="A10" s="16">
        <f>'01_원가기초_마스터'!A10</f>
        <v/>
      </c>
      <c r="B10" s="17">
        <f>'01_원가기초_마스터'!B10</f>
        <v/>
      </c>
      <c r="C10" s="16">
        <f>'01_원가기초_마스터'!C10</f>
        <v/>
      </c>
      <c r="D10" s="18" t="n">
        <v>510</v>
      </c>
      <c r="E10" s="18" t="n">
        <v>40</v>
      </c>
      <c r="F10" s="18" t="n">
        <v>160</v>
      </c>
      <c r="G10" s="19" t="inlineStr">
        <is>
          <t>데님 워싱 가공기간 3주 소요</t>
        </is>
      </c>
    </row>
    <row r="11" ht="22" customHeight="1">
      <c r="A11" s="16">
        <f>'01_원가기초_마스터'!A11</f>
        <v/>
      </c>
      <c r="B11" s="17">
        <f>'01_원가기초_마스터'!B11</f>
        <v/>
      </c>
      <c r="C11" s="16">
        <f>'01_원가기초_마스터'!C11</f>
        <v/>
      </c>
      <c r="D11" s="18" t="n">
        <v>320</v>
      </c>
      <c r="E11" s="18" t="n">
        <v>110</v>
      </c>
      <c r="F11" s="18" t="n">
        <v>50</v>
      </c>
      <c r="G11" s="19" t="inlineStr">
        <is>
          <t>프로모션 사은품 포함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5" customHeight="1">
      <c r="A1" s="1" t="inlineStr">
        <is>
          <t>📊 [자동 산출] 시즌 제품별 발주 수량 예측 및 소요 예산</t>
        </is>
      </c>
    </row>
    <row r="3" ht="26" customHeight="1">
      <c r="A3" s="9" t="inlineStr">
        <is>
          <t>품목코드</t>
        </is>
      </c>
      <c r="B3" s="9" t="inlineStr">
        <is>
          <t>품목명</t>
        </is>
      </c>
      <c r="C3" s="9" t="inlineStr">
        <is>
          <t>카테고리</t>
        </is>
      </c>
      <c r="D3" s="9" t="inlineStr">
        <is>
          <t>예측 판매량</t>
        </is>
      </c>
      <c r="E3" s="9" t="inlineStr">
        <is>
          <t>총 필요수량(안전재고포함)</t>
        </is>
      </c>
      <c r="F3" s="9" t="inlineStr">
        <is>
          <t>현재고</t>
        </is>
      </c>
      <c r="G3" s="9" t="inlineStr">
        <is>
          <t>최종 추천 발주수량</t>
        </is>
      </c>
      <c r="H3" s="9" t="inlineStr">
        <is>
          <t>발주 소요예산 (원가기준)</t>
        </is>
      </c>
    </row>
    <row r="4" ht="22" customHeight="1">
      <c r="A4" s="20">
        <f>'01_원가기초_마스터'!A4</f>
        <v/>
      </c>
      <c r="B4" s="21">
        <f>'01_원가기초_마스터'!B4</f>
        <v/>
      </c>
      <c r="C4" s="20">
        <f>'01_원가기초_마스터'!C4</f>
        <v/>
      </c>
      <c r="D4" s="22">
        <f>ROUND('03_시즌_판매재고입력'!D4 * (1 + '00_환경설정'!$B$8), 0)</f>
        <v/>
      </c>
      <c r="E4" s="22">
        <f>ROUND(D4 * (1 + '00_환경설정'!$B$9) + '03_시즌_판매재고입력'!F4, 0)</f>
        <v/>
      </c>
      <c r="F4" s="22">
        <f>'03_시즌_판매재고입력'!E4</f>
        <v/>
      </c>
      <c r="G4" s="23">
        <f>CEILING(MAX(0, E4 - F4), '00_환경설정'!$B$10)</f>
        <v/>
      </c>
      <c r="H4" s="13">
        <f>G4 * '02_4단계_단가표'!E4</f>
        <v/>
      </c>
    </row>
    <row r="5" ht="22" customHeight="1">
      <c r="A5" s="20">
        <f>'01_원가기초_마스터'!A5</f>
        <v/>
      </c>
      <c r="B5" s="21">
        <f>'01_원가기초_마스터'!B5</f>
        <v/>
      </c>
      <c r="C5" s="20">
        <f>'01_원가기초_마스터'!C5</f>
        <v/>
      </c>
      <c r="D5" s="22">
        <f>ROUND('03_시즌_판매재고입력'!D5 * (1 + '00_환경설정'!$B$8), 0)</f>
        <v/>
      </c>
      <c r="E5" s="22">
        <f>ROUND(D5 * (1 + '00_환경설정'!$B$9) + '03_시즌_판매재고입력'!F5, 0)</f>
        <v/>
      </c>
      <c r="F5" s="22">
        <f>'03_시즌_판매재고입력'!E5</f>
        <v/>
      </c>
      <c r="G5" s="23">
        <f>CEILING(MAX(0, E5 - F5), '00_환경설정'!$B$10)</f>
        <v/>
      </c>
      <c r="H5" s="13">
        <f>G5 * '02_4단계_단가표'!E5</f>
        <v/>
      </c>
    </row>
    <row r="6" ht="22" customHeight="1">
      <c r="A6" s="20">
        <f>'01_원가기초_마스터'!A6</f>
        <v/>
      </c>
      <c r="B6" s="21">
        <f>'01_원가기초_마스터'!B6</f>
        <v/>
      </c>
      <c r="C6" s="20">
        <f>'01_원가기초_마스터'!C6</f>
        <v/>
      </c>
      <c r="D6" s="22">
        <f>ROUND('03_시즌_판매재고입력'!D6 * (1 + '00_환경설정'!$B$8), 0)</f>
        <v/>
      </c>
      <c r="E6" s="22">
        <f>ROUND(D6 * (1 + '00_환경설정'!$B$9) + '03_시즌_판매재고입력'!F6, 0)</f>
        <v/>
      </c>
      <c r="F6" s="22">
        <f>'03_시즌_판매재고입력'!E6</f>
        <v/>
      </c>
      <c r="G6" s="23">
        <f>CEILING(MAX(0, E6 - F6), '00_환경설정'!$B$10)</f>
        <v/>
      </c>
      <c r="H6" s="13">
        <f>G6 * '02_4단계_단가표'!E6</f>
        <v/>
      </c>
    </row>
    <row r="7" ht="22" customHeight="1">
      <c r="A7" s="20">
        <f>'01_원가기초_마스터'!A7</f>
        <v/>
      </c>
      <c r="B7" s="21">
        <f>'01_원가기초_마스터'!B7</f>
        <v/>
      </c>
      <c r="C7" s="20">
        <f>'01_원가기초_마스터'!C7</f>
        <v/>
      </c>
      <c r="D7" s="22">
        <f>ROUND('03_시즌_판매재고입력'!D7 * (1 + '00_환경설정'!$B$8), 0)</f>
        <v/>
      </c>
      <c r="E7" s="22">
        <f>ROUND(D7 * (1 + '00_환경설정'!$B$9) + '03_시즌_판매재고입력'!F7, 0)</f>
        <v/>
      </c>
      <c r="F7" s="22">
        <f>'03_시즌_판매재고입력'!E7</f>
        <v/>
      </c>
      <c r="G7" s="23">
        <f>CEILING(MAX(0, E7 - F7), '00_환경설정'!$B$10)</f>
        <v/>
      </c>
      <c r="H7" s="13">
        <f>G7 * '02_4단계_단가표'!E7</f>
        <v/>
      </c>
    </row>
    <row r="8" ht="22" customHeight="1">
      <c r="A8" s="20">
        <f>'01_원가기초_마스터'!A8</f>
        <v/>
      </c>
      <c r="B8" s="21">
        <f>'01_원가기초_마스터'!B8</f>
        <v/>
      </c>
      <c r="C8" s="20">
        <f>'01_원가기초_마스터'!C8</f>
        <v/>
      </c>
      <c r="D8" s="22">
        <f>ROUND('03_시즌_판매재고입력'!D8 * (1 + '00_환경설정'!$B$8), 0)</f>
        <v/>
      </c>
      <c r="E8" s="22">
        <f>ROUND(D8 * (1 + '00_환경설정'!$B$9) + '03_시즌_판매재고입력'!F8, 0)</f>
        <v/>
      </c>
      <c r="F8" s="22">
        <f>'03_시즌_판매재고입력'!E8</f>
        <v/>
      </c>
      <c r="G8" s="23">
        <f>CEILING(MAX(0, E8 - F8), '00_환경설정'!$B$10)</f>
        <v/>
      </c>
      <c r="H8" s="13">
        <f>G8 * '02_4단계_단가표'!E8</f>
        <v/>
      </c>
    </row>
    <row r="9" ht="22" customHeight="1">
      <c r="A9" s="20">
        <f>'01_원가기초_마스터'!A9</f>
        <v/>
      </c>
      <c r="B9" s="21">
        <f>'01_원가기초_마스터'!B9</f>
        <v/>
      </c>
      <c r="C9" s="20">
        <f>'01_원가기초_마스터'!C9</f>
        <v/>
      </c>
      <c r="D9" s="22">
        <f>ROUND('03_시즌_판매재고입력'!D9 * (1 + '00_환경설정'!$B$8), 0)</f>
        <v/>
      </c>
      <c r="E9" s="22">
        <f>ROUND(D9 * (1 + '00_환경설정'!$B$9) + '03_시즌_판매재고입력'!F9, 0)</f>
        <v/>
      </c>
      <c r="F9" s="22">
        <f>'03_시즌_판매재고입력'!E9</f>
        <v/>
      </c>
      <c r="G9" s="23">
        <f>CEILING(MAX(0, E9 - F9), '00_환경설정'!$B$10)</f>
        <v/>
      </c>
      <c r="H9" s="13">
        <f>G9 * '02_4단계_단가표'!E9</f>
        <v/>
      </c>
    </row>
    <row r="10" ht="22" customHeight="1">
      <c r="A10" s="20">
        <f>'01_원가기초_마스터'!A10</f>
        <v/>
      </c>
      <c r="B10" s="21">
        <f>'01_원가기초_마스터'!B10</f>
        <v/>
      </c>
      <c r="C10" s="20">
        <f>'01_원가기초_마스터'!C10</f>
        <v/>
      </c>
      <c r="D10" s="22">
        <f>ROUND('03_시즌_판매재고입력'!D10 * (1 + '00_환경설정'!$B$8), 0)</f>
        <v/>
      </c>
      <c r="E10" s="22">
        <f>ROUND(D10 * (1 + '00_환경설정'!$B$9) + '03_시즌_판매재고입력'!F10, 0)</f>
        <v/>
      </c>
      <c r="F10" s="22">
        <f>'03_시즌_판매재고입력'!E10</f>
        <v/>
      </c>
      <c r="G10" s="23">
        <f>CEILING(MAX(0, E10 - F10), '00_환경설정'!$B$10)</f>
        <v/>
      </c>
      <c r="H10" s="13">
        <f>G10 * '02_4단계_단가표'!E10</f>
        <v/>
      </c>
    </row>
    <row r="11" ht="22" customHeight="1">
      <c r="A11" s="20">
        <f>'01_원가기초_마스터'!A11</f>
        <v/>
      </c>
      <c r="B11" s="21">
        <f>'01_원가기초_마스터'!B11</f>
        <v/>
      </c>
      <c r="C11" s="20">
        <f>'01_원가기초_마스터'!C11</f>
        <v/>
      </c>
      <c r="D11" s="22">
        <f>ROUND('03_시즌_판매재고입력'!D11 * (1 + '00_환경설정'!$B$8), 0)</f>
        <v/>
      </c>
      <c r="E11" s="22">
        <f>ROUND(D11 * (1 + '00_환경설정'!$B$9) + '03_시즌_판매재고입력'!F11, 0)</f>
        <v/>
      </c>
      <c r="F11" s="22">
        <f>'03_시즌_판매재고입력'!E11</f>
        <v/>
      </c>
      <c r="G11" s="23">
        <f>CEILING(MAX(0, E11 - F11), '00_환경설정'!$B$10)</f>
        <v/>
      </c>
      <c r="H11" s="13">
        <f>G11 * '02_4단계_단가표'!E11</f>
        <v/>
      </c>
    </row>
    <row r="12" ht="25" customHeight="1">
      <c r="A12" s="24" t="inlineStr">
        <is>
          <t>합계 (Total)</t>
        </is>
      </c>
      <c r="B12" s="25" t="inlineStr"/>
      <c r="C12" s="25" t="inlineStr"/>
      <c r="D12" s="25" t="inlineStr"/>
      <c r="E12" s="25" t="inlineStr"/>
      <c r="F12" s="25" t="inlineStr"/>
      <c r="G12" s="26">
        <f>SUM(G4:G11)</f>
        <v/>
      </c>
      <c r="H12" s="26">
        <f>SUM(H4:H11)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2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5" customHeight="1">
      <c r="A1" s="1" t="inlineStr">
        <is>
          <t>🗄️ [영구 보존] 시즌 마감 스냅샷 이력 데이터 (수식 없음, 순수 값 보존)</t>
        </is>
      </c>
    </row>
    <row r="3" ht="26" customHeight="1">
      <c r="A3" s="9" t="inlineStr">
        <is>
          <t>마감일시</t>
        </is>
      </c>
      <c r="B3" s="9" t="inlineStr">
        <is>
          <t>시즌명</t>
        </is>
      </c>
      <c r="C3" s="9" t="inlineStr">
        <is>
          <t>품목코드</t>
        </is>
      </c>
      <c r="D3" s="9" t="inlineStr">
        <is>
          <t>품목명</t>
        </is>
      </c>
      <c r="E3" s="9" t="inlineStr">
        <is>
          <t>카테고리</t>
        </is>
      </c>
      <c r="F3" s="9" t="inlineStr">
        <is>
          <t>제조원가</t>
        </is>
      </c>
      <c r="G3" s="9" t="inlineStr">
        <is>
          <t>도매가</t>
        </is>
      </c>
      <c r="H3" s="9" t="inlineStr">
        <is>
          <t>유통가</t>
        </is>
      </c>
      <c r="I3" s="9" t="inlineStr">
        <is>
          <t>소매가</t>
        </is>
      </c>
      <c r="J3" s="9" t="inlineStr">
        <is>
          <t>직전판매량</t>
        </is>
      </c>
      <c r="K3" s="9" t="inlineStr">
        <is>
          <t>당시재고</t>
        </is>
      </c>
      <c r="L3" s="9" t="inlineStr">
        <is>
          <t>업체선발주량</t>
        </is>
      </c>
      <c r="M3" s="9" t="inlineStr">
        <is>
          <t>최종발주수량</t>
        </is>
      </c>
      <c r="N3" s="9" t="inlineStr">
        <is>
          <t>발주예산</t>
        </is>
      </c>
    </row>
    <row r="4" ht="22" customHeight="1">
      <c r="A4" s="10" t="inlineStr">
        <is>
          <t>2024-08-30 18:00:00</t>
        </is>
      </c>
      <c r="B4" s="10" t="inlineStr">
        <is>
          <t>2024 FW</t>
        </is>
      </c>
      <c r="C4" s="10" t="inlineStr">
        <is>
          <t>JK-24FW-001</t>
        </is>
      </c>
      <c r="D4" s="5" t="inlineStr">
        <is>
          <t>헤비 울 블레이저</t>
        </is>
      </c>
      <c r="E4" s="10" t="inlineStr">
        <is>
          <t>아우터</t>
        </is>
      </c>
      <c r="F4" s="27" t="n">
        <v>52000</v>
      </c>
      <c r="G4" s="27" t="n">
        <v>93600</v>
      </c>
      <c r="H4" s="27" t="n">
        <v>119600</v>
      </c>
      <c r="I4" s="27" t="n">
        <v>169000</v>
      </c>
      <c r="J4" s="27" t="n">
        <v>420</v>
      </c>
      <c r="K4" s="27" t="n">
        <v>30</v>
      </c>
      <c r="L4" s="27" t="n">
        <v>150</v>
      </c>
      <c r="M4" s="27" t="n">
        <v>480</v>
      </c>
      <c r="N4" s="27" t="n">
        <v>24960000</v>
      </c>
    </row>
    <row r="5" ht="22" customHeight="1">
      <c r="A5" s="10" t="inlineStr">
        <is>
          <t>2024-08-30 18:00:00</t>
        </is>
      </c>
      <c r="B5" s="10" t="inlineStr">
        <is>
          <t>2024 FW</t>
        </is>
      </c>
      <c r="C5" s="10" t="inlineStr">
        <is>
          <t>CT-24FW-002</t>
        </is>
      </c>
      <c r="D5" s="5" t="inlineStr">
        <is>
          <t>캐시미어 더블 코트</t>
        </is>
      </c>
      <c r="E5" s="10" t="inlineStr">
        <is>
          <t>아우터</t>
        </is>
      </c>
      <c r="F5" s="27" t="n">
        <v>78000</v>
      </c>
      <c r="G5" s="27" t="n">
        <v>140400</v>
      </c>
      <c r="H5" s="27" t="n">
        <v>179400</v>
      </c>
      <c r="I5" s="27" t="n">
        <v>250000</v>
      </c>
      <c r="J5" s="27" t="n">
        <v>280</v>
      </c>
      <c r="K5" s="27" t="n">
        <v>15</v>
      </c>
      <c r="L5" s="27" t="n">
        <v>100</v>
      </c>
      <c r="M5" s="27" t="n">
        <v>320</v>
      </c>
      <c r="N5" s="27" t="n">
        <v>24960000</v>
      </c>
    </row>
    <row r="6" ht="22" customHeight="1">
      <c r="A6" s="10" t="inlineStr">
        <is>
          <t>2024-08-30 18:00:00</t>
        </is>
      </c>
      <c r="B6" s="10" t="inlineStr">
        <is>
          <t>2024 FW</t>
        </is>
      </c>
      <c r="C6" s="10" t="inlineStr">
        <is>
          <t>KN-24FW-003</t>
        </is>
      </c>
      <c r="D6" s="5" t="inlineStr">
        <is>
          <t>케이블 라운드 니트</t>
        </is>
      </c>
      <c r="E6" s="10" t="inlineStr">
        <is>
          <t>상의</t>
        </is>
      </c>
      <c r="F6" s="27" t="n">
        <v>18500</v>
      </c>
      <c r="G6" s="27" t="n">
        <v>33300</v>
      </c>
      <c r="H6" s="27" t="n">
        <v>42600</v>
      </c>
      <c r="I6" s="27" t="n">
        <v>60000</v>
      </c>
      <c r="J6" s="27" t="n">
        <v>850</v>
      </c>
      <c r="K6" s="27" t="n">
        <v>80</v>
      </c>
      <c r="L6" s="27" t="n">
        <v>250</v>
      </c>
      <c r="M6" s="27" t="n">
        <v>900</v>
      </c>
      <c r="N6" s="27" t="n">
        <v>16650000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1" workbookViewId="0">
      <selection activeCell="A1" sqref="A1"/>
    </sheetView>
  </sheetViews>
  <sheetFormatPr baseColWidth="8" defaultRowHeight="15"/>
  <sheetData>
    <row r="1" ht="35" customHeight="1">
      <c r="A1" s="1" t="inlineStr">
        <is>
          <t>🔍 시즌별 과거 단가표 및 발주 실적 조회</t>
        </is>
      </c>
    </row>
    <row r="3">
      <c r="A3" s="28" t="inlineStr">
        <is>
          <t>조회 대상 시즌 선택:</t>
        </is>
      </c>
      <c r="B3" s="4" t="inlineStr">
        <is>
          <t>2024 FW</t>
        </is>
      </c>
    </row>
    <row r="5">
      <c r="A5" s="29" t="inlineStr">
        <is>
          <t>※ 구글 시트에서는 =FILTER('05_시즌별_누적이력'!C4:N, '05_시즌별_누적이력'!B4:B = B3) 수식을 통해 선택한 시즌의 단가/발주 내역이 자동 필터링되어 나타납니다.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16" customWidth="1" min="4" max="4"/>
    <col width="18" customWidth="1" min="5" max="5"/>
    <col width="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5" customHeight="1">
      <c r="A1" s="1" t="inlineStr">
        <is>
          <t>📈 시즌 경영 총괄 Executive KPI 대시보드</t>
        </is>
      </c>
    </row>
    <row r="2">
      <c r="A2" s="28" t="inlineStr">
        <is>
          <t>기준 시즌: ='00_환경설정'!$B$4</t>
        </is>
      </c>
    </row>
    <row r="4">
      <c r="B4" s="30" t="inlineStr">
        <is>
          <t>총 관리 품목 수</t>
        </is>
      </c>
      <c r="E4" s="30" t="inlineStr">
        <is>
          <t>총 추천 발주 수량</t>
        </is>
      </c>
      <c r="H4" s="30" t="inlineStr">
        <is>
          <t>총 발주 소요 예산</t>
        </is>
      </c>
      <c r="K4" s="30" t="inlineStr">
        <is>
          <t>평균 소매 마진율</t>
        </is>
      </c>
    </row>
    <row r="5">
      <c r="B5" s="31">
        <f>COUNTA('01_원가기초_마스터'!A4:A11)</f>
        <v/>
      </c>
      <c r="E5" s="31">
        <f>SUM('04_발주수량예측'!G4:G11)</f>
        <v/>
      </c>
      <c r="H5" s="32">
        <f>SUM('04_발주수량예측'!H4:H11)</f>
        <v/>
      </c>
      <c r="K5" s="33">
        <f>AVERAGE('02_4단계_단가표'!K4:K11)</f>
        <v/>
      </c>
    </row>
    <row r="7">
      <c r="B7" s="28" t="inlineStr">
        <is>
          <t>📊 품목별 현재고 vs 추천 발주 수량 요약 데이터</t>
        </is>
      </c>
    </row>
    <row r="8">
      <c r="B8" s="9" t="inlineStr">
        <is>
          <t>품목명</t>
        </is>
      </c>
      <c r="C8" s="9" t="inlineStr">
        <is>
          <t>현재고 수량</t>
        </is>
      </c>
      <c r="D8" s="9" t="inlineStr">
        <is>
          <t>추천 발주량</t>
        </is>
      </c>
      <c r="E8" s="9" t="inlineStr">
        <is>
          <t>소요 예산(원)</t>
        </is>
      </c>
    </row>
    <row r="9">
      <c r="B9" s="34">
        <f>'04_발주수량예측'!B4</f>
        <v/>
      </c>
      <c r="C9" s="35">
        <f>'04_발주수량예측'!F4</f>
        <v/>
      </c>
      <c r="D9" s="36">
        <f>'04_발주수량예측'!G4</f>
        <v/>
      </c>
      <c r="E9" s="35">
        <f>'04_발주수량예측'!H4</f>
        <v/>
      </c>
    </row>
    <row r="10">
      <c r="B10" s="34">
        <f>'04_발주수량예측'!B5</f>
        <v/>
      </c>
      <c r="C10" s="35">
        <f>'04_발주수량예측'!F5</f>
        <v/>
      </c>
      <c r="D10" s="36">
        <f>'04_발주수량예측'!G5</f>
        <v/>
      </c>
      <c r="E10" s="35">
        <f>'04_발주수량예측'!H5</f>
        <v/>
      </c>
    </row>
    <row r="11">
      <c r="B11" s="34">
        <f>'04_발주수량예측'!B6</f>
        <v/>
      </c>
      <c r="C11" s="35">
        <f>'04_발주수량예측'!F6</f>
        <v/>
      </c>
      <c r="D11" s="36">
        <f>'04_발주수량예측'!G6</f>
        <v/>
      </c>
      <c r="E11" s="35">
        <f>'04_발주수량예측'!H6</f>
        <v/>
      </c>
    </row>
    <row r="12">
      <c r="B12" s="34">
        <f>'04_발주수량예측'!B7</f>
        <v/>
      </c>
      <c r="C12" s="35">
        <f>'04_발주수량예측'!F7</f>
        <v/>
      </c>
      <c r="D12" s="36">
        <f>'04_발주수량예측'!G7</f>
        <v/>
      </c>
      <c r="E12" s="35">
        <f>'04_발주수량예측'!H7</f>
        <v/>
      </c>
    </row>
    <row r="13">
      <c r="B13" s="34">
        <f>'04_발주수량예측'!B8</f>
        <v/>
      </c>
      <c r="C13" s="35">
        <f>'04_발주수량예측'!F8</f>
        <v/>
      </c>
      <c r="D13" s="36">
        <f>'04_발주수량예측'!G8</f>
        <v/>
      </c>
      <c r="E13" s="35">
        <f>'04_발주수량예측'!H8</f>
        <v/>
      </c>
    </row>
    <row r="14">
      <c r="B14" s="34">
        <f>'04_발주수량예측'!B9</f>
        <v/>
      </c>
      <c r="C14" s="35">
        <f>'04_발주수량예측'!F9</f>
        <v/>
      </c>
      <c r="D14" s="36">
        <f>'04_발주수량예측'!G9</f>
        <v/>
      </c>
      <c r="E14" s="35">
        <f>'04_발주수량예측'!H9</f>
        <v/>
      </c>
    </row>
    <row r="15">
      <c r="B15" s="34">
        <f>'04_발주수량예측'!B10</f>
        <v/>
      </c>
      <c r="C15" s="35">
        <f>'04_발주수량예측'!F10</f>
        <v/>
      </c>
      <c r="D15" s="36">
        <f>'04_발주수량예측'!G10</f>
        <v/>
      </c>
      <c r="E15" s="35">
        <f>'04_발주수량예측'!H10</f>
        <v/>
      </c>
    </row>
    <row r="16">
      <c r="B16" s="34">
        <f>'04_발주수량예측'!B11</f>
        <v/>
      </c>
      <c r="C16" s="35">
        <f>'04_발주수량예측'!F11</f>
        <v/>
      </c>
      <c r="D16" s="36">
        <f>'04_발주수량예측'!G11</f>
        <v/>
      </c>
      <c r="E16" s="35">
        <f>'04_발주수량예측'!H11</f>
        <v/>
      </c>
    </row>
    <row r="18">
      <c r="B18" s="15" t="inlineStr">
        <is>
          <t>카테고리</t>
        </is>
      </c>
      <c r="C18" s="15" t="inlineStr">
        <is>
          <t>발주 예산(원)</t>
        </is>
      </c>
    </row>
    <row r="19">
      <c r="B19" s="10" t="inlineStr">
        <is>
          <t>아우터</t>
        </is>
      </c>
      <c r="C19" s="13">
        <f>SUMIF('04_발주수량예측'!$C$4:$C$11, "아우터", '04_발주수량예측'!$H$4:$H$11)</f>
        <v/>
      </c>
    </row>
    <row r="20">
      <c r="B20" s="10" t="inlineStr">
        <is>
          <t>상의</t>
        </is>
      </c>
      <c r="C20" s="13">
        <f>SUMIF('04_발주수량예측'!$C$4:$C$11, "상의", '04_발주수량예측'!$H$4:$H$11)</f>
        <v/>
      </c>
    </row>
    <row r="21">
      <c r="B21" s="10" t="inlineStr">
        <is>
          <t>하의</t>
        </is>
      </c>
      <c r="C21" s="13">
        <f>SUMIF('04_발주수량예측'!$C$4:$C$11, "하의", '04_발주수량예측'!$H$4:$H$11)</f>
        <v/>
      </c>
    </row>
    <row r="22">
      <c r="B22" s="10" t="inlineStr">
        <is>
          <t>잡화</t>
        </is>
      </c>
      <c r="C22" s="13">
        <f>SUMIF('04_발주수량예측'!$C$4:$C$11, "잡화", '04_발주수량예측'!$H$4:$H$11)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2026-09-07T06:03:41Z</dcterms:created>
  <dcterms:modified xsi:type="dcterms:W3CDTF">2026-09-07T06:03:41Z</dcterms:modified>
</cp:coreProperties>
</file>